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4740" windowWidth="12015" windowHeight="3510" activeTab="0"/>
  </bookViews>
  <sheets>
    <sheet name="商品管理表" sheetId="1" r:id="rId1"/>
    <sheet name="在庫管理表" sheetId="2" r:id="rId2"/>
    <sheet name="請求書" sheetId="3" r:id="rId3"/>
  </sheets>
  <externalReferences>
    <externalReference r:id="rId6"/>
  </externalReferences>
  <definedNames>
    <definedName name="一般ドック">#REF!</definedName>
    <definedName name="公立学校共済組合">#REF!</definedName>
    <definedName name="市町村共済組合">#REF!</definedName>
    <definedName name="真庭市国民健康保険">#REF!</definedName>
    <definedName name="全国健康保険協会管掌">#REF!</definedName>
    <definedName name="担当者">#REF!</definedName>
    <definedName name="地方職員共済組合">#REF!</definedName>
    <definedName name="中電工">#REF!</definedName>
    <definedName name="保険">#REF!</definedName>
  </definedNames>
  <calcPr fullCalcOnLoad="1"/>
</workbook>
</file>

<file path=xl/sharedStrings.xml><?xml version="1.0" encoding="utf-8"?>
<sst xmlns="http://schemas.openxmlformats.org/spreadsheetml/2006/main" count="120" uniqueCount="107">
  <si>
    <t>メーカー</t>
  </si>
  <si>
    <t>在庫管理表</t>
  </si>
  <si>
    <t>000-02</t>
  </si>
  <si>
    <t>000-01</t>
  </si>
  <si>
    <t>日付</t>
  </si>
  <si>
    <t>製品コード</t>
  </si>
  <si>
    <t>製品名</t>
  </si>
  <si>
    <t>000-04</t>
  </si>
  <si>
    <t>000-05</t>
  </si>
  <si>
    <t>000-07</t>
  </si>
  <si>
    <t>収支</t>
  </si>
  <si>
    <t>入庫数量</t>
  </si>
  <si>
    <t>出庫数量</t>
  </si>
  <si>
    <t>000-03</t>
  </si>
  <si>
    <t>000-06</t>
  </si>
  <si>
    <t>000-08</t>
  </si>
  <si>
    <t>000-09</t>
  </si>
  <si>
    <t>000-10</t>
  </si>
  <si>
    <t xml:space="preserve"> 備考</t>
  </si>
  <si>
    <t>合計金額</t>
  </si>
  <si>
    <r>
      <t>金額</t>
    </r>
    <r>
      <rPr>
        <sz val="11"/>
        <rFont val="ＭＳ 明朝"/>
        <family val="1"/>
      </rPr>
      <t>（税込み）</t>
    </r>
  </si>
  <si>
    <t>項　　目</t>
  </si>
  <si>
    <t>明細書</t>
  </si>
  <si>
    <t>印</t>
  </si>
  <si>
    <t>FAX</t>
  </si>
  <si>
    <t>TEL</t>
  </si>
  <si>
    <t>請　求　書</t>
  </si>
  <si>
    <t>下記のとおりご請求いたします。</t>
  </si>
  <si>
    <t>メーカー住所</t>
  </si>
  <si>
    <t>お支払期限</t>
  </si>
  <si>
    <t>ご請求日</t>
  </si>
  <si>
    <t>担当者</t>
  </si>
  <si>
    <t>グレイテスト・エクリップス</t>
  </si>
  <si>
    <t>ロンギヌスの槍</t>
  </si>
  <si>
    <t>ネヴュラチェーン</t>
  </si>
  <si>
    <t>第三新東京市五反田1919</t>
  </si>
  <si>
    <t>ネルフ</t>
  </si>
  <si>
    <t>〒100-9856</t>
  </si>
  <si>
    <t>カプセルコーポレーション</t>
  </si>
  <si>
    <t>〒245-8134</t>
  </si>
  <si>
    <t>西の都36</t>
  </si>
  <si>
    <t>ホイポイカプセル</t>
  </si>
  <si>
    <t>エア・ジョーダン10</t>
  </si>
  <si>
    <t>〒535-4141</t>
  </si>
  <si>
    <t>東京都米花市米花町221B</t>
  </si>
  <si>
    <t>キック力増強シューズ</t>
  </si>
  <si>
    <t>黒ずくめの組織</t>
  </si>
  <si>
    <t>ホーチミン市サイゴン502</t>
  </si>
  <si>
    <t>ナイキックス</t>
  </si>
  <si>
    <t>〒001-5017</t>
  </si>
  <si>
    <t>スクエル・エニックル</t>
  </si>
  <si>
    <t>〒151-0053</t>
  </si>
  <si>
    <t>東京都渋谷区代々木9988</t>
  </si>
  <si>
    <t>ドラエモクエスト</t>
  </si>
  <si>
    <t>宮城県仙台市杜王町226-1</t>
  </si>
  <si>
    <t>〒980-0001</t>
  </si>
  <si>
    <t>クレイジー・ダイヤモンド</t>
  </si>
  <si>
    <t>重ちー</t>
  </si>
  <si>
    <t>伝説の単車</t>
  </si>
  <si>
    <t>八代目極楽鳥</t>
  </si>
  <si>
    <t>〒730-0001</t>
  </si>
  <si>
    <t>広島県斑矢場市川中アパート2-2</t>
  </si>
  <si>
    <t>アテネ市サンクチュアリA-1</t>
  </si>
  <si>
    <t>〒999-9646</t>
  </si>
  <si>
    <t>〒286-0840</t>
  </si>
  <si>
    <t>短ラン長ランセット</t>
  </si>
  <si>
    <t>千葉県成田市軟葉高校ビル302</t>
  </si>
  <si>
    <t>ベニコウノイマイ</t>
  </si>
  <si>
    <t>蟲寄市入魔洞窟境界トンネル内</t>
  </si>
  <si>
    <t>〒997-1144</t>
  </si>
  <si>
    <t>黒の章</t>
  </si>
  <si>
    <t>ブラックブラッククラブ</t>
  </si>
  <si>
    <t>000-10</t>
  </si>
  <si>
    <t>000-03</t>
  </si>
  <si>
    <t>000-01</t>
  </si>
  <si>
    <t>000-02</t>
  </si>
  <si>
    <t>000-08</t>
  </si>
  <si>
    <t>000-04</t>
  </si>
  <si>
    <t>000-05</t>
  </si>
  <si>
    <t>000-09</t>
  </si>
  <si>
    <t>000-06</t>
  </si>
  <si>
    <t>000-05</t>
  </si>
  <si>
    <t>000-01</t>
  </si>
  <si>
    <t>000-02</t>
  </si>
  <si>
    <t>000-10</t>
  </si>
  <si>
    <t>000-07</t>
  </si>
  <si>
    <t>000-08</t>
  </si>
  <si>
    <t>000-10</t>
  </si>
  <si>
    <t>000-07</t>
  </si>
  <si>
    <t>000-03</t>
  </si>
  <si>
    <t>000-05</t>
  </si>
  <si>
    <t>000-02</t>
  </si>
  <si>
    <t>000-09</t>
  </si>
  <si>
    <t>商品管理表</t>
  </si>
  <si>
    <t>000-06</t>
  </si>
  <si>
    <t>原価</t>
  </si>
  <si>
    <t>当月在庫</t>
  </si>
  <si>
    <t>販売価格</t>
  </si>
  <si>
    <t>財団法人スピードワゴン協会</t>
  </si>
  <si>
    <t>ザ・ワールドグループ　パッショーネ支部</t>
  </si>
  <si>
    <t>〒 893-9646</t>
  </si>
  <si>
    <t>東京都新宿区歌舞伎町999</t>
  </si>
  <si>
    <t>0120-000-111</t>
  </si>
  <si>
    <t>0120-000-222</t>
  </si>
  <si>
    <t>鰐淵　春樹</t>
  </si>
  <si>
    <t>神奈川県横浜市刹那愛通4649</t>
  </si>
  <si>
    <t>〒233-0000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</si>
</sst>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.000%"/>
    <numFmt numFmtId="182" formatCode="&quot;¥&quot;#,##0.0;[Red]&quot;¥&quot;\-#,##0.0"/>
    <numFmt numFmtId="183" formatCode="#,##0_ ;[Red]\-#,##0\ "/>
    <numFmt numFmtId="184" formatCode="0_ ;[Red]\-0\ "/>
    <numFmt numFmtId="185" formatCode="0_);[Red]\(0\)"/>
    <numFmt numFmtId="186" formatCode="&quot;手入力用のスペース。このうえから直接記述してください。&quot;"/>
    <numFmt numFmtId="187" formatCode="[$-411]ggge&quot;年&quot;m&quot;月&quot;d&quot;日&quot;;@"/>
    <numFmt numFmtId="188" formatCode="@&quot;　様&quot;"/>
    <numFmt numFmtId="189" formatCode="&quot;〒&quot;\ "/>
    <numFmt numFmtId="190" formatCode="&quot;〒 &quot;\ @"/>
    <numFmt numFmtId="191" formatCode="&quot;〒 &quot;@"/>
    <numFmt numFmtId="192" formatCode="&quot;〒&quot;@"/>
    <numFmt numFmtId="193" formatCode="@&quot;　御中&quot;"/>
    <numFmt numFmtId="194" formatCode="@&quot; 円&quot;"/>
    <numFmt numFmtId="195" formatCode="&quot;¥&quot;\ #,##0;&quot;¥&quot;\-#,##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3"/>
      <name val="Century"/>
      <family val="1"/>
    </font>
    <font>
      <sz val="9"/>
      <color indexed="55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HGS明朝B"/>
      <family val="1"/>
    </font>
    <font>
      <sz val="24"/>
      <name val="HGS明朝B"/>
      <family val="1"/>
    </font>
    <font>
      <sz val="2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6" fontId="0" fillId="0" borderId="10" xfId="59" applyBorder="1" applyAlignment="1">
      <alignment vertical="center"/>
    </xf>
    <xf numFmtId="0" fontId="7" fillId="0" borderId="0" xfId="0" applyFont="1" applyAlignment="1">
      <alignment vertical="center"/>
    </xf>
    <xf numFmtId="14" fontId="0" fillId="0" borderId="10" xfId="0" applyNumberFormat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59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6" fontId="0" fillId="6" borderId="10" xfId="59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62" applyFont="1" applyFill="1">
      <alignment vertical="center"/>
      <protection/>
    </xf>
    <xf numFmtId="0" fontId="10" fillId="0" borderId="0" xfId="62" applyNumberFormat="1" applyFont="1" applyFill="1" applyBorder="1" applyAlignment="1">
      <alignment vertical="top" wrapText="1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>
      <alignment vertical="center"/>
      <protection/>
    </xf>
    <xf numFmtId="49" fontId="10" fillId="0" borderId="0" xfId="62" applyNumberFormat="1" applyFont="1" applyFill="1" applyBorder="1" applyAlignment="1">
      <alignment horizontal="center" vertical="center"/>
      <protection/>
    </xf>
    <xf numFmtId="49" fontId="10" fillId="0" borderId="0" xfId="62" applyNumberFormat="1" applyFont="1" applyFill="1" applyBorder="1" applyAlignment="1">
      <alignment horizontal="left" vertical="center"/>
      <protection/>
    </xf>
    <xf numFmtId="38" fontId="11" fillId="0" borderId="0" xfId="51" applyFont="1" applyFill="1" applyBorder="1" applyAlignment="1">
      <alignment vertical="center"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9" fillId="0" borderId="0" xfId="62" applyFont="1" applyFill="1" applyAlignment="1">
      <alignment vertical="top"/>
      <protection/>
    </xf>
    <xf numFmtId="0" fontId="10" fillId="0" borderId="0" xfId="62" applyFont="1" applyFill="1" applyAlignment="1">
      <alignment vertical="top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vertical="center"/>
      <protection/>
    </xf>
    <xf numFmtId="0" fontId="10" fillId="0" borderId="0" xfId="62" applyFont="1" applyFill="1" applyBorder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/>
      <protection/>
    </xf>
    <xf numFmtId="0" fontId="9" fillId="0" borderId="0" xfId="62" applyFont="1" applyFill="1" applyBorder="1" applyAlignment="1">
      <alignment/>
      <protection/>
    </xf>
    <xf numFmtId="0" fontId="10" fillId="0" borderId="0" xfId="62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/>
      <protection/>
    </xf>
    <xf numFmtId="187" fontId="10" fillId="0" borderId="0" xfId="62" applyNumberFormat="1" applyFont="1" applyFill="1" applyBorder="1" applyAlignment="1">
      <alignment horizontal="center" vertical="center"/>
      <protection/>
    </xf>
    <xf numFmtId="188" fontId="14" fillId="0" borderId="0" xfId="62" applyNumberFormat="1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/>
      <protection/>
    </xf>
    <xf numFmtId="0" fontId="13" fillId="0" borderId="0" xfId="62" applyFont="1" applyFill="1" applyBorder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0" fillId="0" borderId="10" xfId="0" applyBorder="1" applyAlignment="1">
      <alignment vertical="center" wrapText="1"/>
    </xf>
    <xf numFmtId="6" fontId="0" fillId="6" borderId="11" xfId="5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6" fontId="0" fillId="0" borderId="0" xfId="0" applyNumberFormat="1" applyAlignment="1">
      <alignment vertical="center"/>
    </xf>
    <xf numFmtId="0" fontId="10" fillId="0" borderId="12" xfId="62" applyFont="1" applyFill="1" applyBorder="1" applyAlignment="1">
      <alignment vertical="center"/>
      <protection/>
    </xf>
    <xf numFmtId="0" fontId="10" fillId="0" borderId="13" xfId="62" applyFont="1" applyFill="1" applyBorder="1" applyAlignment="1">
      <alignment vertical="center"/>
      <protection/>
    </xf>
    <xf numFmtId="186" fontId="10" fillId="0" borderId="13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>
      <alignment vertical="center"/>
      <protection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9" fillId="0" borderId="0" xfId="62" applyNumberFormat="1" applyFont="1" applyFill="1" applyAlignment="1">
      <alignment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center" vertical="center"/>
      <protection/>
    </xf>
    <xf numFmtId="0" fontId="12" fillId="0" borderId="19" xfId="62" applyFont="1" applyFill="1" applyBorder="1" applyAlignment="1">
      <alignment horizontal="center" vertical="center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21" xfId="62" applyFont="1" applyFill="1" applyBorder="1" applyAlignment="1">
      <alignment horizontal="center" vertical="center"/>
      <protection/>
    </xf>
    <xf numFmtId="0" fontId="9" fillId="33" borderId="19" xfId="62" applyFont="1" applyFill="1" applyBorder="1" applyAlignment="1">
      <alignment horizontal="center" vertical="center"/>
      <protection/>
    </xf>
    <xf numFmtId="0" fontId="9" fillId="33" borderId="20" xfId="62" applyFont="1" applyFill="1" applyBorder="1" applyAlignment="1">
      <alignment horizontal="center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188" fontId="15" fillId="0" borderId="0" xfId="62" applyNumberFormat="1" applyFont="1" applyFill="1" applyBorder="1" applyAlignment="1">
      <alignment horizontal="center" vertical="center" shrinkToFit="1"/>
      <protection/>
    </xf>
    <xf numFmtId="188" fontId="0" fillId="0" borderId="0" xfId="0" applyNumberFormat="1" applyAlignment="1">
      <alignment/>
    </xf>
    <xf numFmtId="188" fontId="0" fillId="0" borderId="23" xfId="0" applyNumberFormat="1" applyBorder="1" applyAlignment="1">
      <alignment/>
    </xf>
    <xf numFmtId="5" fontId="17" fillId="0" borderId="24" xfId="51" applyNumberFormat="1" applyFont="1" applyFill="1" applyBorder="1" applyAlignment="1">
      <alignment horizontal="center" vertical="center"/>
    </xf>
    <xf numFmtId="5" fontId="17" fillId="0" borderId="25" xfId="51" applyNumberFormat="1" applyFont="1" applyFill="1" applyBorder="1" applyAlignment="1">
      <alignment horizontal="center" vertical="center"/>
    </xf>
    <xf numFmtId="5" fontId="17" fillId="0" borderId="26" xfId="51" applyNumberFormat="1" applyFont="1" applyFill="1" applyBorder="1" applyAlignment="1">
      <alignment horizontal="center" vertical="center"/>
    </xf>
    <xf numFmtId="5" fontId="17" fillId="0" borderId="27" xfId="51" applyNumberFormat="1" applyFont="1" applyFill="1" applyBorder="1" applyAlignment="1">
      <alignment horizontal="center" vertical="center"/>
    </xf>
    <xf numFmtId="5" fontId="17" fillId="0" borderId="0" xfId="51" applyNumberFormat="1" applyFont="1" applyFill="1" applyBorder="1" applyAlignment="1">
      <alignment horizontal="center" vertical="center"/>
    </xf>
    <xf numFmtId="5" fontId="17" fillId="0" borderId="28" xfId="51" applyNumberFormat="1" applyFont="1" applyFill="1" applyBorder="1" applyAlignment="1">
      <alignment horizontal="center" vertical="center"/>
    </xf>
    <xf numFmtId="5" fontId="17" fillId="0" borderId="29" xfId="51" applyNumberFormat="1" applyFont="1" applyFill="1" applyBorder="1" applyAlignment="1">
      <alignment horizontal="center" vertical="center"/>
    </xf>
    <xf numFmtId="5" fontId="17" fillId="0" borderId="30" xfId="51" applyNumberFormat="1" applyFont="1" applyFill="1" applyBorder="1" applyAlignment="1">
      <alignment horizontal="center" vertical="center"/>
    </xf>
    <xf numFmtId="5" fontId="17" fillId="0" borderId="31" xfId="51" applyNumberFormat="1" applyFont="1" applyFill="1" applyBorder="1" applyAlignment="1">
      <alignment horizontal="center" vertical="center"/>
    </xf>
    <xf numFmtId="187" fontId="9" fillId="0" borderId="32" xfId="62" applyNumberFormat="1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 vertical="top"/>
      <protection/>
    </xf>
    <xf numFmtId="38" fontId="11" fillId="0" borderId="33" xfId="51" applyFont="1" applyFill="1" applyBorder="1" applyAlignment="1">
      <alignment vertical="center"/>
    </xf>
    <xf numFmtId="0" fontId="10" fillId="34" borderId="34" xfId="62" applyFont="1" applyFill="1" applyBorder="1" applyAlignment="1">
      <alignment vertical="center"/>
      <protection/>
    </xf>
    <xf numFmtId="0" fontId="10" fillId="34" borderId="35" xfId="62" applyFont="1" applyFill="1" applyBorder="1" applyAlignment="1">
      <alignment vertical="center"/>
      <protection/>
    </xf>
    <xf numFmtId="0" fontId="10" fillId="0" borderId="35" xfId="62" applyFont="1" applyFill="1" applyBorder="1" applyAlignment="1">
      <alignment vertical="center"/>
      <protection/>
    </xf>
    <xf numFmtId="0" fontId="10" fillId="0" borderId="36" xfId="62" applyFont="1" applyFill="1" applyBorder="1" applyAlignment="1">
      <alignment vertical="center"/>
      <protection/>
    </xf>
    <xf numFmtId="0" fontId="10" fillId="0" borderId="34" xfId="62" applyFont="1" applyFill="1" applyBorder="1" applyAlignment="1">
      <alignment vertical="center"/>
      <protection/>
    </xf>
    <xf numFmtId="0" fontId="10" fillId="0" borderId="37" xfId="62" applyFont="1" applyFill="1" applyBorder="1" applyAlignment="1">
      <alignment vertical="center"/>
      <protection/>
    </xf>
    <xf numFmtId="0" fontId="10" fillId="0" borderId="20" xfId="62" applyFont="1" applyFill="1" applyBorder="1" applyAlignment="1">
      <alignment vertical="top"/>
      <protection/>
    </xf>
    <xf numFmtId="38" fontId="11" fillId="0" borderId="38" xfId="51" applyFont="1" applyFill="1" applyBorder="1" applyAlignment="1">
      <alignment vertical="center"/>
    </xf>
    <xf numFmtId="0" fontId="9" fillId="0" borderId="0" xfId="62" applyFont="1" applyFill="1" applyBorder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10" fillId="34" borderId="39" xfId="62" applyNumberFormat="1" applyFont="1" applyFill="1" applyBorder="1" applyAlignment="1">
      <alignment vertical="top" wrapText="1"/>
      <protection/>
    </xf>
    <xf numFmtId="0" fontId="10" fillId="34" borderId="0" xfId="62" applyNumberFormat="1" applyFont="1" applyFill="1" applyBorder="1" applyAlignment="1">
      <alignment vertical="top" wrapText="1"/>
      <protection/>
    </xf>
    <xf numFmtId="0" fontId="10" fillId="34" borderId="40" xfId="62" applyNumberFormat="1" applyFont="1" applyFill="1" applyBorder="1" applyAlignment="1">
      <alignment vertical="top" wrapText="1"/>
      <protection/>
    </xf>
    <xf numFmtId="0" fontId="10" fillId="34" borderId="19" xfId="62" applyNumberFormat="1" applyFont="1" applyFill="1" applyBorder="1" applyAlignment="1">
      <alignment vertical="top" wrapText="1"/>
      <protection/>
    </xf>
    <xf numFmtId="0" fontId="10" fillId="34" borderId="20" xfId="62" applyNumberFormat="1" applyFont="1" applyFill="1" applyBorder="1" applyAlignment="1">
      <alignment vertical="top" wrapText="1"/>
      <protection/>
    </xf>
    <xf numFmtId="0" fontId="10" fillId="34" borderId="22" xfId="62" applyNumberFormat="1" applyFont="1" applyFill="1" applyBorder="1" applyAlignment="1">
      <alignment vertical="top" wrapText="1"/>
      <protection/>
    </xf>
    <xf numFmtId="0" fontId="10" fillId="0" borderId="17" xfId="62" applyFont="1" applyFill="1" applyBorder="1" applyAlignment="1">
      <alignment vertical="center"/>
      <protection/>
    </xf>
    <xf numFmtId="0" fontId="10" fillId="0" borderId="18" xfId="62" applyFont="1" applyFill="1" applyBorder="1" applyAlignment="1">
      <alignment vertical="center"/>
      <protection/>
    </xf>
    <xf numFmtId="0" fontId="10" fillId="0" borderId="21" xfId="62" applyFont="1" applyFill="1" applyBorder="1" applyAlignment="1">
      <alignment vertical="center"/>
      <protection/>
    </xf>
    <xf numFmtId="38" fontId="11" fillId="0" borderId="41" xfId="51" applyFont="1" applyFill="1" applyBorder="1" applyAlignment="1">
      <alignment vertical="center"/>
    </xf>
    <xf numFmtId="38" fontId="11" fillId="0" borderId="32" xfId="51" applyFont="1" applyFill="1" applyBorder="1" applyAlignment="1">
      <alignment vertical="center"/>
    </xf>
    <xf numFmtId="0" fontId="10" fillId="0" borderId="19" xfId="62" applyFont="1" applyFill="1" applyBorder="1" applyAlignment="1">
      <alignment horizontal="center" vertical="center"/>
      <protection/>
    </xf>
    <xf numFmtId="0" fontId="10" fillId="0" borderId="20" xfId="62" applyFont="1" applyFill="1" applyBorder="1" applyAlignment="1">
      <alignment horizontal="center" vertical="center"/>
      <protection/>
    </xf>
    <xf numFmtId="0" fontId="10" fillId="0" borderId="22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9" fillId="0" borderId="41" xfId="62" applyFont="1" applyFill="1" applyBorder="1" applyAlignment="1">
      <alignment horizontal="center" vertical="center"/>
      <protection/>
    </xf>
    <xf numFmtId="187" fontId="9" fillId="0" borderId="41" xfId="62" applyNumberFormat="1" applyFont="1" applyFill="1" applyBorder="1" applyAlignment="1">
      <alignment horizontal="center"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10" fillId="34" borderId="42" xfId="62" applyFont="1" applyFill="1" applyBorder="1" applyAlignment="1">
      <alignment vertical="center"/>
      <protection/>
    </xf>
    <xf numFmtId="0" fontId="10" fillId="0" borderId="42" xfId="62" applyFont="1" applyFill="1" applyBorder="1" applyAlignment="1">
      <alignment vertical="center"/>
      <protection/>
    </xf>
    <xf numFmtId="0" fontId="10" fillId="0" borderId="43" xfId="62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53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領収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3" sqref="A3"/>
    </sheetView>
  </sheetViews>
  <sheetFormatPr defaultColWidth="9.00390625" defaultRowHeight="24" customHeight="1"/>
  <cols>
    <col min="1" max="1" width="11.625" style="1" customWidth="1"/>
    <col min="2" max="2" width="25.625" style="1" customWidth="1"/>
    <col min="3" max="4" width="11.625" style="1" customWidth="1"/>
    <col min="5" max="5" width="23.625" style="1" customWidth="1"/>
    <col min="6" max="6" width="13.625" style="1" customWidth="1"/>
    <col min="7" max="7" width="30.625" style="1" customWidth="1"/>
    <col min="8" max="16384" width="9.00390625" style="1" customWidth="1"/>
  </cols>
  <sheetData>
    <row r="1" spans="1:6" ht="24" customHeight="1">
      <c r="A1" s="4" t="s">
        <v>93</v>
      </c>
      <c r="E1" s="4"/>
      <c r="F1" s="4"/>
    </row>
    <row r="2" spans="1:6" ht="24" customHeight="1">
      <c r="A2" s="4"/>
      <c r="E2" s="4"/>
      <c r="F2" s="4"/>
    </row>
    <row r="3" spans="1:7" ht="24" customHeight="1">
      <c r="A3" s="11" t="s">
        <v>5</v>
      </c>
      <c r="B3" s="11" t="s">
        <v>6</v>
      </c>
      <c r="C3" s="11" t="s">
        <v>95</v>
      </c>
      <c r="D3" s="11" t="s">
        <v>97</v>
      </c>
      <c r="E3" s="11" t="s">
        <v>0</v>
      </c>
      <c r="F3" s="51" t="s">
        <v>28</v>
      </c>
      <c r="G3" s="52"/>
    </row>
    <row r="4" spans="1:7" ht="24" customHeight="1">
      <c r="A4" s="6" t="s">
        <v>3</v>
      </c>
      <c r="B4" s="2" t="s">
        <v>34</v>
      </c>
      <c r="C4" s="45">
        <v>55000</v>
      </c>
      <c r="D4" s="45">
        <v>61000</v>
      </c>
      <c r="E4" s="2" t="s">
        <v>32</v>
      </c>
      <c r="F4" s="2" t="s">
        <v>63</v>
      </c>
      <c r="G4" s="2" t="s">
        <v>62</v>
      </c>
    </row>
    <row r="5" spans="1:7" ht="24" customHeight="1">
      <c r="A5" s="6" t="s">
        <v>2</v>
      </c>
      <c r="B5" s="2" t="s">
        <v>33</v>
      </c>
      <c r="C5" s="45">
        <v>1280000</v>
      </c>
      <c r="D5" s="45">
        <v>2100000</v>
      </c>
      <c r="E5" s="2" t="s">
        <v>36</v>
      </c>
      <c r="F5" s="2" t="s">
        <v>37</v>
      </c>
      <c r="G5" s="2" t="s">
        <v>35</v>
      </c>
    </row>
    <row r="6" spans="1:7" ht="24" customHeight="1">
      <c r="A6" s="6" t="s">
        <v>13</v>
      </c>
      <c r="B6" s="2" t="s">
        <v>41</v>
      </c>
      <c r="C6" s="45">
        <v>99000</v>
      </c>
      <c r="D6" s="45">
        <v>128000</v>
      </c>
      <c r="E6" s="2" t="s">
        <v>38</v>
      </c>
      <c r="F6" s="2" t="s">
        <v>39</v>
      </c>
      <c r="G6" s="2" t="s">
        <v>40</v>
      </c>
    </row>
    <row r="7" spans="1:7" ht="24" customHeight="1">
      <c r="A7" s="6" t="s">
        <v>7</v>
      </c>
      <c r="B7" s="2" t="s">
        <v>45</v>
      </c>
      <c r="C7" s="45">
        <v>12500</v>
      </c>
      <c r="D7" s="45">
        <v>25000</v>
      </c>
      <c r="E7" s="2" t="s">
        <v>46</v>
      </c>
      <c r="F7" s="2" t="s">
        <v>43</v>
      </c>
      <c r="G7" s="2" t="s">
        <v>44</v>
      </c>
    </row>
    <row r="8" spans="1:7" ht="24" customHeight="1">
      <c r="A8" s="6" t="s">
        <v>8</v>
      </c>
      <c r="B8" s="2" t="s">
        <v>42</v>
      </c>
      <c r="C8" s="45">
        <v>25000</v>
      </c>
      <c r="D8" s="45">
        <v>34800</v>
      </c>
      <c r="E8" s="2" t="s">
        <v>48</v>
      </c>
      <c r="F8" s="2" t="s">
        <v>49</v>
      </c>
      <c r="G8" s="2" t="s">
        <v>47</v>
      </c>
    </row>
    <row r="9" spans="1:7" ht="24" customHeight="1">
      <c r="A9" s="6" t="s">
        <v>14</v>
      </c>
      <c r="B9" s="2" t="s">
        <v>53</v>
      </c>
      <c r="C9" s="45">
        <v>5900</v>
      </c>
      <c r="D9" s="45">
        <v>6500</v>
      </c>
      <c r="E9" s="2" t="s">
        <v>50</v>
      </c>
      <c r="F9" s="43" t="s">
        <v>51</v>
      </c>
      <c r="G9" s="2" t="s">
        <v>52</v>
      </c>
    </row>
    <row r="10" spans="1:7" ht="24" customHeight="1">
      <c r="A10" s="6" t="s">
        <v>9</v>
      </c>
      <c r="B10" s="2" t="s">
        <v>56</v>
      </c>
      <c r="C10" s="45">
        <v>65300</v>
      </c>
      <c r="D10" s="45">
        <v>71200</v>
      </c>
      <c r="E10" s="2" t="s">
        <v>57</v>
      </c>
      <c r="F10" s="2" t="s">
        <v>55</v>
      </c>
      <c r="G10" s="2" t="s">
        <v>54</v>
      </c>
    </row>
    <row r="11" spans="1:7" ht="24" customHeight="1">
      <c r="A11" s="6" t="s">
        <v>15</v>
      </c>
      <c r="B11" s="2" t="s">
        <v>58</v>
      </c>
      <c r="C11" s="45">
        <v>980000</v>
      </c>
      <c r="D11" s="45">
        <v>1200000</v>
      </c>
      <c r="E11" s="2" t="s">
        <v>59</v>
      </c>
      <c r="F11" s="2" t="s">
        <v>60</v>
      </c>
      <c r="G11" s="2" t="s">
        <v>61</v>
      </c>
    </row>
    <row r="12" spans="1:7" ht="24" customHeight="1">
      <c r="A12" s="6" t="s">
        <v>16</v>
      </c>
      <c r="B12" s="2" t="s">
        <v>65</v>
      </c>
      <c r="C12" s="45">
        <v>32100</v>
      </c>
      <c r="D12" s="45">
        <v>38000</v>
      </c>
      <c r="E12" s="2" t="s">
        <v>67</v>
      </c>
      <c r="F12" s="2" t="s">
        <v>64</v>
      </c>
      <c r="G12" s="2" t="s">
        <v>66</v>
      </c>
    </row>
    <row r="13" spans="1:7" ht="24" customHeight="1">
      <c r="A13" s="6" t="s">
        <v>17</v>
      </c>
      <c r="B13" s="2" t="s">
        <v>70</v>
      </c>
      <c r="C13" s="45">
        <v>10000</v>
      </c>
      <c r="D13" s="45">
        <v>100000</v>
      </c>
      <c r="E13" s="2" t="s">
        <v>71</v>
      </c>
      <c r="F13" s="2" t="s">
        <v>69</v>
      </c>
      <c r="G13" s="2" t="s">
        <v>68</v>
      </c>
    </row>
  </sheetData>
  <sheetProtection/>
  <mergeCells count="1"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" sqref="A3"/>
    </sheetView>
  </sheetViews>
  <sheetFormatPr defaultColWidth="9.00390625" defaultRowHeight="18" customHeight="1"/>
  <cols>
    <col min="1" max="2" width="11.625" style="1" customWidth="1"/>
    <col min="3" max="4" width="23.625" style="1" customWidth="1"/>
    <col min="5" max="7" width="10.625" style="1" customWidth="1"/>
    <col min="8" max="8" width="12.625" style="1" customWidth="1"/>
    <col min="9" max="16384" width="9.00390625" style="1" customWidth="1"/>
  </cols>
  <sheetData>
    <row r="1" spans="1:6" ht="24" customHeight="1">
      <c r="A1" s="4" t="s">
        <v>1</v>
      </c>
      <c r="C1" s="12"/>
      <c r="D1" s="4"/>
      <c r="E1" s="4"/>
      <c r="F1" s="4"/>
    </row>
    <row r="2" spans="2:6" ht="18" customHeight="1">
      <c r="B2" s="4"/>
      <c r="D2" s="4"/>
      <c r="E2" s="4"/>
      <c r="F2" s="4"/>
    </row>
    <row r="3" spans="1:8" ht="18" customHeight="1">
      <c r="A3" s="11" t="s">
        <v>4</v>
      </c>
      <c r="B3" s="11" t="s">
        <v>5</v>
      </c>
      <c r="C3" s="11" t="s">
        <v>6</v>
      </c>
      <c r="D3" s="11" t="s">
        <v>0</v>
      </c>
      <c r="E3" s="10" t="s">
        <v>11</v>
      </c>
      <c r="F3" s="10" t="s">
        <v>12</v>
      </c>
      <c r="G3" s="11" t="s">
        <v>96</v>
      </c>
      <c r="H3" s="44" t="s">
        <v>10</v>
      </c>
    </row>
    <row r="4" spans="1:8" ht="18" customHeight="1">
      <c r="A4" s="5">
        <v>41030</v>
      </c>
      <c r="B4" s="6" t="s">
        <v>3</v>
      </c>
      <c r="C4" s="2" t="str">
        <f>IF(B4="","",VLOOKUP(B4,'商品管理表'!$A$4:$E$13,2,0))</f>
        <v>ネヴュラチェーン</v>
      </c>
      <c r="D4" s="2" t="str">
        <f>IF(C4="","",VLOOKUP(B4,'商品管理表'!$A$4:$E$13,5,0))</f>
        <v>グレイテスト・エクリップス</v>
      </c>
      <c r="E4" s="7">
        <v>3</v>
      </c>
      <c r="F4" s="8">
        <v>2</v>
      </c>
      <c r="G4" s="9">
        <f>E4-F4</f>
        <v>1</v>
      </c>
      <c r="H4" s="3">
        <f>(VLOOKUP(B4,'商品管理表'!$A$4:$G$13,4,0)*F4)-(VLOOKUP(B4,'商品管理表'!$A$4:$G$13,3,0)*E4)</f>
        <v>-43000</v>
      </c>
    </row>
    <row r="5" spans="1:8" ht="18" customHeight="1">
      <c r="A5" s="5">
        <v>41030</v>
      </c>
      <c r="B5" s="6" t="s">
        <v>72</v>
      </c>
      <c r="C5" s="2" t="str">
        <f>IF(B5="","",VLOOKUP(B5,'商品管理表'!$A$4:$E$13,2,0))</f>
        <v>黒の章</v>
      </c>
      <c r="D5" s="2" t="str">
        <f>IF(C5="","",VLOOKUP(B5,'商品管理表'!$A$4:$E$13,5,0))</f>
        <v>ブラックブラッククラブ</v>
      </c>
      <c r="E5" s="7">
        <v>1</v>
      </c>
      <c r="F5" s="8">
        <v>1</v>
      </c>
      <c r="G5" s="9">
        <f aca="true" t="shared" si="0" ref="G5:G35">E5-F5</f>
        <v>0</v>
      </c>
      <c r="H5" s="3">
        <f>(VLOOKUP(B5,'商品管理表'!$A$4:$G$13,4,0)*F5)-(VLOOKUP(B5,'商品管理表'!$A$4:$G$13,3,0)*E5)</f>
        <v>90000</v>
      </c>
    </row>
    <row r="6" spans="1:8" ht="18" customHeight="1">
      <c r="A6" s="5">
        <v>41031</v>
      </c>
      <c r="B6" s="6" t="s">
        <v>73</v>
      </c>
      <c r="C6" s="2" t="str">
        <f>IF(B6="","",VLOOKUP(B6,'商品管理表'!$A$4:$E$13,2,0))</f>
        <v>ホイポイカプセル</v>
      </c>
      <c r="D6" s="2" t="str">
        <f>IF(C6="","",VLOOKUP(B6,'商品管理表'!$A$4:$E$13,5,0))</f>
        <v>カプセルコーポレーション</v>
      </c>
      <c r="E6" s="7">
        <v>10</v>
      </c>
      <c r="F6" s="8">
        <v>5</v>
      </c>
      <c r="G6" s="9">
        <f t="shared" si="0"/>
        <v>5</v>
      </c>
      <c r="H6" s="3">
        <f>(VLOOKUP(B6,'商品管理表'!$A$4:$G$13,4,0)*F6)-(VLOOKUP(B6,'商品管理表'!$A$4:$G$13,3,0)*E6)</f>
        <v>-350000</v>
      </c>
    </row>
    <row r="7" spans="1:8" ht="18" customHeight="1">
      <c r="A7" s="5">
        <v>41033</v>
      </c>
      <c r="B7" s="6" t="s">
        <v>74</v>
      </c>
      <c r="C7" s="2" t="str">
        <f>IF(B7="","",VLOOKUP(B7,'商品管理表'!$A$4:$E$13,2,0))</f>
        <v>ネヴュラチェーン</v>
      </c>
      <c r="D7" s="2" t="str">
        <f>IF(C7="","",VLOOKUP(B7,'商品管理表'!$A$4:$E$13,5,0))</f>
        <v>グレイテスト・エクリップス</v>
      </c>
      <c r="E7" s="7">
        <v>0</v>
      </c>
      <c r="F7" s="8">
        <v>1</v>
      </c>
      <c r="G7" s="9">
        <f t="shared" si="0"/>
        <v>-1</v>
      </c>
      <c r="H7" s="3">
        <f>(VLOOKUP(B7,'商品管理表'!$A$4:$G$13,4,0)*F7)-(VLOOKUP(B7,'商品管理表'!$A$4:$G$13,3,0)*E7)</f>
        <v>61000</v>
      </c>
    </row>
    <row r="8" spans="1:8" ht="18" customHeight="1">
      <c r="A8" s="5">
        <v>41034</v>
      </c>
      <c r="B8" s="6" t="s">
        <v>75</v>
      </c>
      <c r="C8" s="2" t="str">
        <f>IF(B8="","",VLOOKUP(B8,'商品管理表'!$A$4:$E$13,2,0))</f>
        <v>ロンギヌスの槍</v>
      </c>
      <c r="D8" s="2" t="str">
        <f>IF(C8="","",VLOOKUP(B8,'商品管理表'!$A$4:$E$13,5,0))</f>
        <v>ネルフ</v>
      </c>
      <c r="E8" s="7">
        <v>3</v>
      </c>
      <c r="F8" s="8">
        <v>2</v>
      </c>
      <c r="G8" s="9">
        <f t="shared" si="0"/>
        <v>1</v>
      </c>
      <c r="H8" s="3">
        <f>(VLOOKUP(B8,'商品管理表'!$A$4:$G$13,4,0)*F8)-(VLOOKUP(B8,'商品管理表'!$A$4:$G$13,3,0)*E8)</f>
        <v>360000</v>
      </c>
    </row>
    <row r="9" spans="1:8" ht="18" customHeight="1">
      <c r="A9" s="5">
        <v>41034</v>
      </c>
      <c r="B9" s="6" t="s">
        <v>76</v>
      </c>
      <c r="C9" s="2" t="str">
        <f>IF(B9="","",VLOOKUP(B9,'商品管理表'!$A$4:$E$13,2,0))</f>
        <v>伝説の単車</v>
      </c>
      <c r="D9" s="2" t="str">
        <f>IF(C9="","",VLOOKUP(B9,'商品管理表'!$A$4:$E$13,5,0))</f>
        <v>八代目極楽鳥</v>
      </c>
      <c r="E9" s="7">
        <v>1</v>
      </c>
      <c r="F9" s="8">
        <v>1</v>
      </c>
      <c r="G9" s="9">
        <f t="shared" si="0"/>
        <v>0</v>
      </c>
      <c r="H9" s="3">
        <f>(VLOOKUP(B9,'商品管理表'!$A$4:$G$13,4,0)*F9)-(VLOOKUP(B9,'商品管理表'!$A$4:$G$13,3,0)*E9)</f>
        <v>220000</v>
      </c>
    </row>
    <row r="10" spans="1:8" ht="18" customHeight="1">
      <c r="A10" s="5">
        <v>41035</v>
      </c>
      <c r="B10" s="6" t="s">
        <v>77</v>
      </c>
      <c r="C10" s="2" t="str">
        <f>IF(B10="","",VLOOKUP(B10,'商品管理表'!$A$4:$E$13,2,0))</f>
        <v>キック力増強シューズ</v>
      </c>
      <c r="D10" s="2" t="str">
        <f>IF(C10="","",VLOOKUP(B10,'商品管理表'!$A$4:$E$13,5,0))</f>
        <v>黒ずくめの組織</v>
      </c>
      <c r="E10" s="7">
        <v>5</v>
      </c>
      <c r="F10" s="8">
        <v>4</v>
      </c>
      <c r="G10" s="9">
        <f t="shared" si="0"/>
        <v>1</v>
      </c>
      <c r="H10" s="3">
        <f>(VLOOKUP(B10,'商品管理表'!$A$4:$G$13,4,0)*F10)-(VLOOKUP(B10,'商品管理表'!$A$4:$G$13,3,0)*E10)</f>
        <v>37500</v>
      </c>
    </row>
    <row r="11" spans="1:8" ht="18" customHeight="1">
      <c r="A11" s="5">
        <v>41036</v>
      </c>
      <c r="B11" s="6" t="s">
        <v>78</v>
      </c>
      <c r="C11" s="2" t="str">
        <f>IF(B11="","",VLOOKUP(B11,'商品管理表'!$A$4:$E$13,2,0))</f>
        <v>エア・ジョーダン10</v>
      </c>
      <c r="D11" s="2" t="str">
        <f>IF(C11="","",VLOOKUP(B11,'商品管理表'!$A$4:$E$13,5,0))</f>
        <v>ナイキックス</v>
      </c>
      <c r="E11" s="7">
        <v>10</v>
      </c>
      <c r="F11" s="8">
        <v>7</v>
      </c>
      <c r="G11" s="9">
        <f t="shared" si="0"/>
        <v>3</v>
      </c>
      <c r="H11" s="3">
        <f>(VLOOKUP(B11,'商品管理表'!$A$4:$G$13,4,0)*F11)-(VLOOKUP(B11,'商品管理表'!$A$4:$G$13,3,0)*E11)</f>
        <v>-6400</v>
      </c>
    </row>
    <row r="12" spans="1:8" ht="18" customHeight="1">
      <c r="A12" s="5">
        <v>41036</v>
      </c>
      <c r="B12" s="6" t="s">
        <v>79</v>
      </c>
      <c r="C12" s="2" t="str">
        <f>IF(B12="","",VLOOKUP(B12,'商品管理表'!$A$4:$E$13,2,0))</f>
        <v>短ラン長ランセット</v>
      </c>
      <c r="D12" s="2" t="str">
        <f>IF(C12="","",VLOOKUP(B12,'商品管理表'!$A$4:$E$13,5,0))</f>
        <v>ベニコウノイマイ</v>
      </c>
      <c r="E12" s="7">
        <v>3</v>
      </c>
      <c r="F12" s="8">
        <v>2</v>
      </c>
      <c r="G12" s="9">
        <f t="shared" si="0"/>
        <v>1</v>
      </c>
      <c r="H12" s="3">
        <f>(VLOOKUP(B12,'商品管理表'!$A$4:$G$13,4,0)*F12)-(VLOOKUP(B12,'商品管理表'!$A$4:$G$13,3,0)*E12)</f>
        <v>-20300</v>
      </c>
    </row>
    <row r="13" spans="1:8" ht="18" customHeight="1">
      <c r="A13" s="5">
        <v>41038</v>
      </c>
      <c r="B13" s="6" t="s">
        <v>80</v>
      </c>
      <c r="C13" s="2" t="str">
        <f>IF(B13="","",VLOOKUP(B13,'商品管理表'!$A$4:$E$13,2,0))</f>
        <v>ドラエモクエスト</v>
      </c>
      <c r="D13" s="2" t="str">
        <f>IF(C13="","",VLOOKUP(B13,'商品管理表'!$A$4:$E$13,5,0))</f>
        <v>スクエル・エニックル</v>
      </c>
      <c r="E13" s="7">
        <v>55</v>
      </c>
      <c r="F13" s="8">
        <v>49</v>
      </c>
      <c r="G13" s="9">
        <f t="shared" si="0"/>
        <v>6</v>
      </c>
      <c r="H13" s="3">
        <f>(VLOOKUP(B13,'商品管理表'!$A$4:$G$13,4,0)*F13)-(VLOOKUP(B13,'商品管理表'!$A$4:$G$13,3,0)*E13)</f>
        <v>-6000</v>
      </c>
    </row>
    <row r="14" spans="1:8" ht="18" customHeight="1">
      <c r="A14" s="5">
        <v>41039</v>
      </c>
      <c r="B14" s="6" t="s">
        <v>81</v>
      </c>
      <c r="C14" s="2" t="str">
        <f>IF(B14="","",VLOOKUP(B14,'商品管理表'!$A$4:$E$13,2,0))</f>
        <v>エア・ジョーダン10</v>
      </c>
      <c r="D14" s="2" t="str">
        <f>IF(C14="","",VLOOKUP(B14,'商品管理表'!$A$4:$E$13,5,0))</f>
        <v>ナイキックス</v>
      </c>
      <c r="E14" s="7">
        <v>7</v>
      </c>
      <c r="F14" s="8">
        <v>8</v>
      </c>
      <c r="G14" s="9">
        <f t="shared" si="0"/>
        <v>-1</v>
      </c>
      <c r="H14" s="3">
        <f>(VLOOKUP(B14,'商品管理表'!$A$4:$G$13,4,0)*F14)-(VLOOKUP(B14,'商品管理表'!$A$4:$G$13,3,0)*E14)</f>
        <v>103400</v>
      </c>
    </row>
    <row r="15" spans="1:8" ht="18" customHeight="1">
      <c r="A15" s="5">
        <v>41039</v>
      </c>
      <c r="B15" s="6" t="s">
        <v>82</v>
      </c>
      <c r="C15" s="2" t="str">
        <f>IF(B15="","",VLOOKUP(B15,'商品管理表'!$A$4:$E$13,2,0))</f>
        <v>ネヴュラチェーン</v>
      </c>
      <c r="D15" s="2" t="str">
        <f>IF(C15="","",VLOOKUP(B15,'商品管理表'!$A$4:$E$13,5,0))</f>
        <v>グレイテスト・エクリップス</v>
      </c>
      <c r="E15" s="7">
        <v>8</v>
      </c>
      <c r="F15" s="8">
        <v>9</v>
      </c>
      <c r="G15" s="9">
        <f t="shared" si="0"/>
        <v>-1</v>
      </c>
      <c r="H15" s="3">
        <f>(VLOOKUP(B15,'商品管理表'!$A$4:$G$13,4,0)*F15)-(VLOOKUP(B15,'商品管理表'!$A$4:$G$13,3,0)*E15)</f>
        <v>109000</v>
      </c>
    </row>
    <row r="16" spans="1:8" ht="18" customHeight="1">
      <c r="A16" s="5">
        <v>41040</v>
      </c>
      <c r="B16" s="6" t="s">
        <v>83</v>
      </c>
      <c r="C16" s="2" t="str">
        <f>IF(B16="","",VLOOKUP(B16,'商品管理表'!$A$4:$E$13,2,0))</f>
        <v>ロンギヌスの槍</v>
      </c>
      <c r="D16" s="2" t="str">
        <f>IF(C16="","",VLOOKUP(B16,'商品管理表'!$A$4:$E$13,5,0))</f>
        <v>ネルフ</v>
      </c>
      <c r="E16" s="7">
        <v>0</v>
      </c>
      <c r="F16" s="8">
        <v>1</v>
      </c>
      <c r="G16" s="9">
        <f t="shared" si="0"/>
        <v>-1</v>
      </c>
      <c r="H16" s="3">
        <f>(VLOOKUP(B16,'商品管理表'!$A$4:$G$13,4,0)*F16)-(VLOOKUP(B16,'商品管理表'!$A$4:$G$13,3,0)*E16)</f>
        <v>2100000</v>
      </c>
    </row>
    <row r="17" spans="1:8" ht="18" customHeight="1">
      <c r="A17" s="5">
        <v>41040</v>
      </c>
      <c r="B17" s="6" t="s">
        <v>84</v>
      </c>
      <c r="C17" s="2" t="str">
        <f>IF(B17="","",VLOOKUP(B17,'商品管理表'!$A$4:$E$13,2,0))</f>
        <v>黒の章</v>
      </c>
      <c r="D17" s="2" t="str">
        <f>IF(C17="","",VLOOKUP(B17,'商品管理表'!$A$4:$E$13,5,0))</f>
        <v>ブラックブラッククラブ</v>
      </c>
      <c r="E17" s="7">
        <v>10</v>
      </c>
      <c r="F17" s="8">
        <v>0</v>
      </c>
      <c r="G17" s="9">
        <f t="shared" si="0"/>
        <v>10</v>
      </c>
      <c r="H17" s="3">
        <f>(VLOOKUP(B17,'商品管理表'!$A$4:$G$13,4,0)*F17)-(VLOOKUP(B17,'商品管理表'!$A$4:$G$13,3,0)*E17)</f>
        <v>-100000</v>
      </c>
    </row>
    <row r="18" spans="1:8" ht="18" customHeight="1">
      <c r="A18" s="5">
        <v>41040</v>
      </c>
      <c r="B18" s="6" t="s">
        <v>85</v>
      </c>
      <c r="C18" s="2" t="str">
        <f>IF(B18="","",VLOOKUP(B18,'商品管理表'!$A$4:$E$13,2,0))</f>
        <v>クレイジー・ダイヤモンド</v>
      </c>
      <c r="D18" s="2" t="str">
        <f>IF(C18="","",VLOOKUP(B18,'商品管理表'!$A$4:$E$13,5,0))</f>
        <v>重ちー</v>
      </c>
      <c r="E18" s="7">
        <v>5</v>
      </c>
      <c r="F18" s="8">
        <v>1</v>
      </c>
      <c r="G18" s="9">
        <f t="shared" si="0"/>
        <v>4</v>
      </c>
      <c r="H18" s="3">
        <f>(VLOOKUP(B18,'商品管理表'!$A$4:$G$13,4,0)*F18)-(VLOOKUP(B18,'商品管理表'!$A$4:$G$13,3,0)*E18)</f>
        <v>-255300</v>
      </c>
    </row>
    <row r="19" spans="1:8" ht="18" customHeight="1">
      <c r="A19" s="5">
        <v>41041</v>
      </c>
      <c r="B19" s="6" t="s">
        <v>86</v>
      </c>
      <c r="C19" s="2" t="str">
        <f>IF(B19="","",VLOOKUP(B19,'商品管理表'!$A$4:$E$13,2,0))</f>
        <v>伝説の単車</v>
      </c>
      <c r="D19" s="2" t="str">
        <f>IF(C19="","",VLOOKUP(B19,'商品管理表'!$A$4:$E$13,5,0))</f>
        <v>八代目極楽鳥</v>
      </c>
      <c r="E19" s="7">
        <v>5</v>
      </c>
      <c r="F19" s="8">
        <v>1</v>
      </c>
      <c r="G19" s="9">
        <f t="shared" si="0"/>
        <v>4</v>
      </c>
      <c r="H19" s="3">
        <f>(VLOOKUP(B19,'商品管理表'!$A$4:$G$13,4,0)*F19)-(VLOOKUP(B19,'商品管理表'!$A$4:$G$13,3,0)*E19)</f>
        <v>-3700000</v>
      </c>
    </row>
    <row r="20" spans="1:8" ht="18" customHeight="1">
      <c r="A20" s="5">
        <v>41044</v>
      </c>
      <c r="B20" s="6" t="s">
        <v>16</v>
      </c>
      <c r="C20" s="2" t="str">
        <f>IF(B20="","",VLOOKUP(B20,'商品管理表'!$A$4:$E$13,2,0))</f>
        <v>短ラン長ランセット</v>
      </c>
      <c r="D20" s="2" t="str">
        <f>IF(C20="","",VLOOKUP(B20,'商品管理表'!$A$4:$E$13,5,0))</f>
        <v>ベニコウノイマイ</v>
      </c>
      <c r="E20" s="7">
        <v>10</v>
      </c>
      <c r="F20" s="8">
        <v>9</v>
      </c>
      <c r="G20" s="9">
        <f t="shared" si="0"/>
        <v>1</v>
      </c>
      <c r="H20" s="3">
        <f>(VLOOKUP(B20,'商品管理表'!$A$4:$G$13,4,0)*F20)-(VLOOKUP(B20,'商品管理表'!$A$4:$G$13,3,0)*E20)</f>
        <v>21000</v>
      </c>
    </row>
    <row r="21" spans="1:8" ht="18" customHeight="1">
      <c r="A21" s="5">
        <v>41045</v>
      </c>
      <c r="B21" s="6" t="s">
        <v>17</v>
      </c>
      <c r="C21" s="2" t="str">
        <f>IF(B21="","",VLOOKUP(B21,'商品管理表'!$A$4:$E$13,2,0))</f>
        <v>黒の章</v>
      </c>
      <c r="D21" s="2" t="str">
        <f>IF(C21="","",VLOOKUP(B21,'商品管理表'!$A$4:$E$13,5,0))</f>
        <v>ブラックブラッククラブ</v>
      </c>
      <c r="E21" s="7">
        <v>3</v>
      </c>
      <c r="F21" s="8">
        <v>4</v>
      </c>
      <c r="G21" s="9">
        <f t="shared" si="0"/>
        <v>-1</v>
      </c>
      <c r="H21" s="3">
        <f>(VLOOKUP(B21,'商品管理表'!$A$4:$G$13,4,0)*F21)-(VLOOKUP(B21,'商品管理表'!$A$4:$G$13,3,0)*E21)</f>
        <v>370000</v>
      </c>
    </row>
    <row r="22" spans="1:8" ht="18" customHeight="1">
      <c r="A22" s="5">
        <v>41046</v>
      </c>
      <c r="B22" s="6" t="s">
        <v>76</v>
      </c>
      <c r="C22" s="2" t="str">
        <f>IF(B22="","",VLOOKUP(B22,'商品管理表'!$A$4:$E$13,2,0))</f>
        <v>伝説の単車</v>
      </c>
      <c r="D22" s="2" t="str">
        <f>IF(C22="","",VLOOKUP(B22,'商品管理表'!$A$4:$E$13,5,0))</f>
        <v>八代目極楽鳥</v>
      </c>
      <c r="E22" s="7">
        <v>1</v>
      </c>
      <c r="F22" s="8">
        <v>2</v>
      </c>
      <c r="G22" s="9">
        <f t="shared" si="0"/>
        <v>-1</v>
      </c>
      <c r="H22" s="3">
        <f>(VLOOKUP(B22,'商品管理表'!$A$4:$G$13,4,0)*F22)-(VLOOKUP(B22,'商品管理表'!$A$4:$G$13,3,0)*E22)</f>
        <v>1420000</v>
      </c>
    </row>
    <row r="23" spans="1:8" ht="18" customHeight="1">
      <c r="A23" s="5">
        <v>41047</v>
      </c>
      <c r="B23" s="6" t="s">
        <v>77</v>
      </c>
      <c r="C23" s="2" t="str">
        <f>IF(B23="","",VLOOKUP(B23,'商品管理表'!$A$4:$E$13,2,0))</f>
        <v>キック力増強シューズ</v>
      </c>
      <c r="D23" s="2" t="str">
        <f>IF(C23="","",VLOOKUP(B23,'商品管理表'!$A$4:$E$13,5,0))</f>
        <v>黒ずくめの組織</v>
      </c>
      <c r="E23" s="7">
        <v>20</v>
      </c>
      <c r="F23" s="8">
        <v>10</v>
      </c>
      <c r="G23" s="9">
        <f t="shared" si="0"/>
        <v>10</v>
      </c>
      <c r="H23" s="3">
        <f>(VLOOKUP(B23,'商品管理表'!$A$4:$G$13,4,0)*F23)-(VLOOKUP(B23,'商品管理表'!$A$4:$G$13,3,0)*E23)</f>
        <v>0</v>
      </c>
    </row>
    <row r="24" spans="1:8" ht="18" customHeight="1">
      <c r="A24" s="5">
        <v>41049</v>
      </c>
      <c r="B24" s="6" t="s">
        <v>78</v>
      </c>
      <c r="C24" s="2" t="str">
        <f>IF(B24="","",VLOOKUP(B24,'商品管理表'!$A$4:$E$13,2,0))</f>
        <v>エア・ジョーダン10</v>
      </c>
      <c r="D24" s="2" t="str">
        <f>IF(C24="","",VLOOKUP(B24,'商品管理表'!$A$4:$E$13,5,0))</f>
        <v>ナイキックス</v>
      </c>
      <c r="E24" s="7">
        <v>15</v>
      </c>
      <c r="F24" s="8">
        <v>7</v>
      </c>
      <c r="G24" s="9">
        <f t="shared" si="0"/>
        <v>8</v>
      </c>
      <c r="H24" s="3">
        <f>(VLOOKUP(B24,'商品管理表'!$A$4:$G$13,4,0)*F24)-(VLOOKUP(B24,'商品管理表'!$A$4:$G$13,3,0)*E24)</f>
        <v>-131400</v>
      </c>
    </row>
    <row r="25" spans="1:8" ht="18" customHeight="1">
      <c r="A25" s="5">
        <v>41049</v>
      </c>
      <c r="B25" s="6" t="s">
        <v>79</v>
      </c>
      <c r="C25" s="2" t="str">
        <f>IF(B25="","",VLOOKUP(B25,'商品管理表'!$A$4:$E$13,2,0))</f>
        <v>短ラン長ランセット</v>
      </c>
      <c r="D25" s="2" t="str">
        <f>IF(C25="","",VLOOKUP(B25,'商品管理表'!$A$4:$E$13,5,0))</f>
        <v>ベニコウノイマイ</v>
      </c>
      <c r="E25" s="7">
        <v>10</v>
      </c>
      <c r="F25" s="8">
        <v>9</v>
      </c>
      <c r="G25" s="9">
        <f t="shared" si="0"/>
        <v>1</v>
      </c>
      <c r="H25" s="3">
        <f>(VLOOKUP(B25,'商品管理表'!$A$4:$G$13,4,0)*F25)-(VLOOKUP(B25,'商品管理表'!$A$4:$G$13,3,0)*E25)</f>
        <v>21000</v>
      </c>
    </row>
    <row r="26" spans="1:8" ht="18" customHeight="1">
      <c r="A26" s="5">
        <v>41050</v>
      </c>
      <c r="B26" s="6" t="s">
        <v>80</v>
      </c>
      <c r="C26" s="2" t="str">
        <f>IF(B26="","",VLOOKUP(B26,'商品管理表'!$A$4:$E$13,2,0))</f>
        <v>ドラエモクエスト</v>
      </c>
      <c r="D26" s="2" t="str">
        <f>IF(C26="","",VLOOKUP(B26,'商品管理表'!$A$4:$E$13,5,0))</f>
        <v>スクエル・エニックル</v>
      </c>
      <c r="E26" s="7">
        <v>20</v>
      </c>
      <c r="F26" s="8">
        <v>11</v>
      </c>
      <c r="G26" s="9">
        <f t="shared" si="0"/>
        <v>9</v>
      </c>
      <c r="H26" s="3">
        <f>(VLOOKUP(B26,'商品管理表'!$A$4:$G$13,4,0)*F26)-(VLOOKUP(B26,'商品管理表'!$A$4:$G$13,3,0)*E26)</f>
        <v>-46500</v>
      </c>
    </row>
    <row r="27" spans="1:8" ht="18" customHeight="1">
      <c r="A27" s="5">
        <v>41050</v>
      </c>
      <c r="B27" s="6" t="s">
        <v>81</v>
      </c>
      <c r="C27" s="2" t="str">
        <f>IF(B27="","",VLOOKUP(B27,'商品管理表'!$A$4:$E$13,2,0))</f>
        <v>エア・ジョーダン10</v>
      </c>
      <c r="D27" s="2" t="str">
        <f>IF(C27="","",VLOOKUP(B27,'商品管理表'!$A$4:$E$13,5,0))</f>
        <v>ナイキックス</v>
      </c>
      <c r="E27" s="7">
        <v>5</v>
      </c>
      <c r="F27" s="8">
        <v>1</v>
      </c>
      <c r="G27" s="9">
        <f t="shared" si="0"/>
        <v>4</v>
      </c>
      <c r="H27" s="3">
        <f>(VLOOKUP(B27,'商品管理表'!$A$4:$G$13,4,0)*F27)-(VLOOKUP(B27,'商品管理表'!$A$4:$G$13,3,0)*E27)</f>
        <v>-90200</v>
      </c>
    </row>
    <row r="28" spans="1:8" ht="18" customHeight="1">
      <c r="A28" s="5">
        <v>41053</v>
      </c>
      <c r="B28" s="6" t="s">
        <v>94</v>
      </c>
      <c r="C28" s="2" t="str">
        <f>IF(B28="","",VLOOKUP(B28,'商品管理表'!$A$4:$E$13,2,0))</f>
        <v>ドラエモクエスト</v>
      </c>
      <c r="D28" s="2" t="str">
        <f>IF(C28="","",VLOOKUP(B28,'商品管理表'!$A$4:$E$13,5,0))</f>
        <v>スクエル・エニックル</v>
      </c>
      <c r="E28" s="7">
        <v>9</v>
      </c>
      <c r="F28" s="8">
        <v>8</v>
      </c>
      <c r="G28" s="9">
        <f t="shared" si="0"/>
        <v>1</v>
      </c>
      <c r="H28" s="3">
        <f>(VLOOKUP(B28,'商品管理表'!$A$4:$G$13,4,0)*F28)-(VLOOKUP(B28,'商品管理表'!$A$4:$G$13,3,0)*E28)</f>
        <v>-1100</v>
      </c>
    </row>
    <row r="29" spans="1:8" ht="18" customHeight="1">
      <c r="A29" s="5">
        <v>41055</v>
      </c>
      <c r="B29" s="6" t="s">
        <v>87</v>
      </c>
      <c r="C29" s="2" t="str">
        <f>IF(B29="","",VLOOKUP(B29,'商品管理表'!$A$4:$E$13,2,0))</f>
        <v>黒の章</v>
      </c>
      <c r="D29" s="2" t="str">
        <f>IF(C29="","",VLOOKUP(B29,'商品管理表'!$A$4:$E$13,5,0))</f>
        <v>ブラックブラッククラブ</v>
      </c>
      <c r="E29" s="7">
        <v>10</v>
      </c>
      <c r="F29" s="8">
        <v>2</v>
      </c>
      <c r="G29" s="9">
        <f t="shared" si="0"/>
        <v>8</v>
      </c>
      <c r="H29" s="3">
        <f>(VLOOKUP(B29,'商品管理表'!$A$4:$G$13,4,0)*F29)-(VLOOKUP(B29,'商品管理表'!$A$4:$G$13,3,0)*E29)</f>
        <v>100000</v>
      </c>
    </row>
    <row r="30" spans="1:8" ht="18" customHeight="1">
      <c r="A30" s="5">
        <v>41056</v>
      </c>
      <c r="B30" s="6" t="s">
        <v>88</v>
      </c>
      <c r="C30" s="2" t="str">
        <f>IF(B30="","",VLOOKUP(B30,'商品管理表'!$A$4:$E$13,2,0))</f>
        <v>クレイジー・ダイヤモンド</v>
      </c>
      <c r="D30" s="2" t="str">
        <f>IF(C30="","",VLOOKUP(B30,'商品管理表'!$A$4:$E$13,5,0))</f>
        <v>重ちー</v>
      </c>
      <c r="E30" s="7">
        <v>1</v>
      </c>
      <c r="F30" s="8">
        <v>1</v>
      </c>
      <c r="G30" s="9">
        <f t="shared" si="0"/>
        <v>0</v>
      </c>
      <c r="H30" s="3">
        <f>(VLOOKUP(B30,'商品管理表'!$A$4:$G$13,4,0)*F30)-(VLOOKUP(B30,'商品管理表'!$A$4:$G$13,3,0)*E30)</f>
        <v>5900</v>
      </c>
    </row>
    <row r="31" spans="1:8" ht="18" customHeight="1">
      <c r="A31" s="5">
        <v>41057</v>
      </c>
      <c r="B31" s="6" t="s">
        <v>89</v>
      </c>
      <c r="C31" s="2" t="str">
        <f>IF(B31="","",VLOOKUP(B31,'商品管理表'!$A$4:$E$13,2,0))</f>
        <v>ホイポイカプセル</v>
      </c>
      <c r="D31" s="2" t="str">
        <f>IF(C31="","",VLOOKUP(B31,'商品管理表'!$A$4:$E$13,5,0))</f>
        <v>カプセルコーポレーション</v>
      </c>
      <c r="E31" s="7">
        <v>40</v>
      </c>
      <c r="F31" s="8">
        <v>25</v>
      </c>
      <c r="G31" s="9">
        <f t="shared" si="0"/>
        <v>15</v>
      </c>
      <c r="H31" s="3">
        <f>(VLOOKUP(B31,'商品管理表'!$A$4:$G$13,4,0)*F31)-(VLOOKUP(B31,'商品管理表'!$A$4:$G$13,3,0)*E31)</f>
        <v>-760000</v>
      </c>
    </row>
    <row r="32" spans="1:8" ht="18" customHeight="1">
      <c r="A32" s="5">
        <v>41057</v>
      </c>
      <c r="B32" s="6" t="s">
        <v>77</v>
      </c>
      <c r="C32" s="2" t="str">
        <f>IF(B32="","",VLOOKUP(B32,'商品管理表'!$A$4:$E$13,2,0))</f>
        <v>キック力増強シューズ</v>
      </c>
      <c r="D32" s="2" t="str">
        <f>IF(C32="","",VLOOKUP(B32,'商品管理表'!$A$4:$E$13,5,0))</f>
        <v>黒ずくめの組織</v>
      </c>
      <c r="E32" s="7">
        <v>5</v>
      </c>
      <c r="F32" s="8">
        <v>3</v>
      </c>
      <c r="G32" s="9">
        <f t="shared" si="0"/>
        <v>2</v>
      </c>
      <c r="H32" s="3">
        <f>(VLOOKUP(B32,'商品管理表'!$A$4:$G$13,4,0)*F32)-(VLOOKUP(B32,'商品管理表'!$A$4:$G$13,3,0)*E32)</f>
        <v>12500</v>
      </c>
    </row>
    <row r="33" spans="1:8" ht="18" customHeight="1">
      <c r="A33" s="5">
        <v>41059</v>
      </c>
      <c r="B33" s="6" t="s">
        <v>90</v>
      </c>
      <c r="C33" s="2" t="str">
        <f>IF(B33="","",VLOOKUP(B33,'商品管理表'!$A$4:$E$13,2,0))</f>
        <v>エア・ジョーダン10</v>
      </c>
      <c r="D33" s="2" t="str">
        <f>IF(C33="","",VLOOKUP(B33,'商品管理表'!$A$4:$E$13,5,0))</f>
        <v>ナイキックス</v>
      </c>
      <c r="E33" s="7">
        <v>10</v>
      </c>
      <c r="F33" s="8">
        <v>15</v>
      </c>
      <c r="G33" s="9">
        <f t="shared" si="0"/>
        <v>-5</v>
      </c>
      <c r="H33" s="3">
        <f>(VLOOKUP(B33,'商品管理表'!$A$4:$G$13,4,0)*F33)-(VLOOKUP(B33,'商品管理表'!$A$4:$G$13,3,0)*E33)</f>
        <v>272000</v>
      </c>
    </row>
    <row r="34" spans="1:8" ht="18" customHeight="1">
      <c r="A34" s="5">
        <v>41060</v>
      </c>
      <c r="B34" s="6" t="s">
        <v>91</v>
      </c>
      <c r="C34" s="2" t="str">
        <f>IF(B34="","",VLOOKUP(B34,'商品管理表'!$A$4:$E$13,2,0))</f>
        <v>ロンギヌスの槍</v>
      </c>
      <c r="D34" s="2" t="str">
        <f>IF(C34="","",VLOOKUP(B34,'商品管理表'!$A$4:$E$13,5,0))</f>
        <v>ネルフ</v>
      </c>
      <c r="E34" s="7">
        <v>1</v>
      </c>
      <c r="F34" s="8">
        <v>1</v>
      </c>
      <c r="G34" s="9">
        <f t="shared" si="0"/>
        <v>0</v>
      </c>
      <c r="H34" s="3">
        <f>(VLOOKUP(B34,'商品管理表'!$A$4:$G$13,4,0)*F34)-(VLOOKUP(B34,'商品管理表'!$A$4:$G$13,3,0)*E34)</f>
        <v>820000</v>
      </c>
    </row>
    <row r="35" spans="1:8" ht="18" customHeight="1">
      <c r="A35" s="5">
        <v>41060</v>
      </c>
      <c r="B35" s="6" t="s">
        <v>92</v>
      </c>
      <c r="C35" s="2" t="str">
        <f>IF(B35="","",VLOOKUP(B35,'商品管理表'!$A$4:$E$13,2,0))</f>
        <v>短ラン長ランセット</v>
      </c>
      <c r="D35" s="2" t="str">
        <f>IF(C35="","",VLOOKUP(B35,'商品管理表'!$A$4:$E$13,5,0))</f>
        <v>ベニコウノイマイ</v>
      </c>
      <c r="E35" s="7">
        <v>5</v>
      </c>
      <c r="F35" s="8">
        <v>6</v>
      </c>
      <c r="G35" s="9">
        <f t="shared" si="0"/>
        <v>-1</v>
      </c>
      <c r="H35" s="3">
        <f>(VLOOKUP(B35,'商品管理表'!$A$4:$G$13,4,0)*F35)-(VLOOKUP(B35,'商品管理表'!$A$4:$G$13,3,0)*E35)</f>
        <v>67500</v>
      </c>
    </row>
    <row r="36" ht="18" customHeight="1">
      <c r="H36" s="46">
        <f>SUM(H4:H35)</f>
        <v>680600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A1" sqref="A1:R1"/>
    </sheetView>
  </sheetViews>
  <sheetFormatPr defaultColWidth="10.625" defaultRowHeight="28.5" customHeight="1"/>
  <cols>
    <col min="1" max="1" width="1.625" style="13" customWidth="1"/>
    <col min="2" max="2" width="4.625" style="13" customWidth="1"/>
    <col min="3" max="6" width="5.625" style="13" customWidth="1"/>
    <col min="7" max="7" width="2.625" style="13" customWidth="1"/>
    <col min="8" max="9" width="8.625" style="13" customWidth="1"/>
    <col min="10" max="10" width="1.625" style="13" customWidth="1"/>
    <col min="11" max="13" width="4.125" style="13" customWidth="1"/>
    <col min="14" max="15" width="4.625" style="13" customWidth="1"/>
    <col min="16" max="16" width="6.625" style="13" customWidth="1"/>
    <col min="17" max="17" width="4.625" style="13" customWidth="1"/>
    <col min="18" max="19" width="6.625" style="13" customWidth="1"/>
    <col min="20" max="20" width="27.50390625" style="13" customWidth="1"/>
    <col min="21" max="21" width="10.625" style="13" customWidth="1"/>
    <col min="22" max="16384" width="10.625" style="13" customWidth="1"/>
  </cols>
  <sheetData>
    <row r="1" spans="1:19" ht="30" customHeight="1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39"/>
    </row>
    <row r="2" spans="7:14" ht="30" customHeight="1">
      <c r="G2" s="17"/>
      <c r="H2" s="17"/>
      <c r="I2" s="17"/>
      <c r="J2" s="17"/>
      <c r="K2" s="17"/>
      <c r="L2" s="17"/>
      <c r="M2" s="17"/>
      <c r="N2" s="17"/>
    </row>
    <row r="3" spans="1:19" ht="22.5" customHeight="1">
      <c r="A3" s="53" t="s">
        <v>106</v>
      </c>
      <c r="B3" s="53"/>
      <c r="C3" s="53"/>
      <c r="D3" s="53"/>
      <c r="E3" s="53"/>
      <c r="F3" s="53"/>
      <c r="G3" s="53"/>
      <c r="H3" s="17"/>
      <c r="I3" s="17"/>
      <c r="J3" s="110" t="s">
        <v>30</v>
      </c>
      <c r="K3" s="110"/>
      <c r="L3" s="110"/>
      <c r="M3" s="110"/>
      <c r="N3" s="80">
        <f ca="1">TODAY()</f>
        <v>41058</v>
      </c>
      <c r="O3" s="80"/>
      <c r="P3" s="80"/>
      <c r="Q3" s="80"/>
      <c r="R3" s="80"/>
      <c r="S3" s="37"/>
    </row>
    <row r="4" spans="2:19" ht="22.5" customHeight="1">
      <c r="B4" s="81" t="s">
        <v>105</v>
      </c>
      <c r="C4" s="81"/>
      <c r="D4" s="81"/>
      <c r="E4" s="81"/>
      <c r="F4" s="81"/>
      <c r="G4" s="81"/>
      <c r="H4" s="81"/>
      <c r="I4" s="38"/>
      <c r="J4" s="108" t="s">
        <v>29</v>
      </c>
      <c r="K4" s="108"/>
      <c r="L4" s="108"/>
      <c r="M4" s="108"/>
      <c r="N4" s="109">
        <f>N3+15</f>
        <v>41073</v>
      </c>
      <c r="O4" s="109"/>
      <c r="P4" s="109"/>
      <c r="Q4" s="109"/>
      <c r="R4" s="109"/>
      <c r="S4" s="37"/>
    </row>
    <row r="5" spans="1:19" ht="21" customHeight="1">
      <c r="A5" s="68" t="s">
        <v>104</v>
      </c>
      <c r="B5" s="69"/>
      <c r="C5" s="69"/>
      <c r="D5" s="69"/>
      <c r="E5" s="69"/>
      <c r="F5" s="69"/>
      <c r="G5" s="69"/>
      <c r="H5" s="69"/>
      <c r="J5" s="33"/>
      <c r="K5" s="33"/>
      <c r="L5" s="33"/>
      <c r="M5" s="33"/>
      <c r="N5" s="36"/>
      <c r="O5" s="36"/>
      <c r="P5" s="36"/>
      <c r="Q5" s="36"/>
      <c r="R5" s="36"/>
      <c r="S5" s="36"/>
    </row>
    <row r="6" spans="1:19" ht="9" customHeight="1" thickBot="1">
      <c r="A6" s="70"/>
      <c r="B6" s="70"/>
      <c r="C6" s="70"/>
      <c r="D6" s="70"/>
      <c r="E6" s="70"/>
      <c r="F6" s="70"/>
      <c r="G6" s="70"/>
      <c r="H6" s="70"/>
      <c r="I6" s="35"/>
      <c r="J6" s="27"/>
      <c r="K6" s="28"/>
      <c r="L6" s="28"/>
      <c r="M6" s="28"/>
      <c r="N6" s="28"/>
      <c r="O6" s="28"/>
      <c r="P6" s="41"/>
      <c r="Q6" s="41"/>
      <c r="R6" s="21"/>
      <c r="S6" s="21"/>
    </row>
    <row r="7" spans="8:19" ht="15" customHeight="1" thickTop="1">
      <c r="H7" s="35"/>
      <c r="I7" s="35"/>
      <c r="J7" s="27"/>
      <c r="K7" s="28" t="s">
        <v>98</v>
      </c>
      <c r="L7" s="28"/>
      <c r="M7" s="28"/>
      <c r="N7" s="28"/>
      <c r="O7" s="28"/>
      <c r="P7" s="27"/>
      <c r="Q7" s="27"/>
      <c r="R7" s="34"/>
      <c r="S7" s="34"/>
    </row>
    <row r="8" spans="2:20" ht="15" customHeight="1">
      <c r="B8" s="40"/>
      <c r="C8" s="40"/>
      <c r="D8" s="40"/>
      <c r="E8" s="40"/>
      <c r="F8" s="40"/>
      <c r="G8" s="40"/>
      <c r="H8" s="40"/>
      <c r="I8" s="17"/>
      <c r="J8" s="27"/>
      <c r="K8" s="28" t="s">
        <v>99</v>
      </c>
      <c r="L8" s="28"/>
      <c r="M8" s="28"/>
      <c r="N8" s="28"/>
      <c r="O8" s="28"/>
      <c r="P8" s="27"/>
      <c r="Q8" s="27"/>
      <c r="R8" s="33"/>
      <c r="S8" s="33"/>
      <c r="T8" s="32"/>
    </row>
    <row r="9" spans="1:19" ht="18" customHeight="1">
      <c r="A9" s="40"/>
      <c r="B9" s="40" t="s">
        <v>27</v>
      </c>
      <c r="C9" s="40"/>
      <c r="D9" s="40"/>
      <c r="E9" s="40"/>
      <c r="F9" s="40"/>
      <c r="G9" s="40"/>
      <c r="H9" s="40"/>
      <c r="I9" s="17"/>
      <c r="J9" s="27"/>
      <c r="K9" s="31" t="s">
        <v>100</v>
      </c>
      <c r="L9" s="31"/>
      <c r="M9" s="31"/>
      <c r="N9" s="31" t="s">
        <v>101</v>
      </c>
      <c r="O9" s="31"/>
      <c r="P9" s="31"/>
      <c r="Q9" s="31"/>
      <c r="R9" s="30"/>
      <c r="S9" s="30"/>
    </row>
    <row r="10" spans="8:19" ht="18" customHeight="1" thickBot="1">
      <c r="H10" s="17"/>
      <c r="I10" s="17"/>
      <c r="J10" s="27"/>
      <c r="K10" s="29" t="s">
        <v>25</v>
      </c>
      <c r="L10" s="28" t="s">
        <v>102</v>
      </c>
      <c r="M10" s="28"/>
      <c r="N10" s="28"/>
      <c r="O10" s="29" t="s">
        <v>24</v>
      </c>
      <c r="P10" s="28" t="s">
        <v>103</v>
      </c>
      <c r="Q10" s="28"/>
      <c r="R10" s="27"/>
      <c r="S10" s="27"/>
    </row>
    <row r="11" spans="3:19" ht="12" customHeight="1">
      <c r="C11" s="71">
        <f>P28</f>
        <v>0</v>
      </c>
      <c r="D11" s="72"/>
      <c r="E11" s="72"/>
      <c r="F11" s="72"/>
      <c r="G11" s="73"/>
      <c r="I11" s="17"/>
      <c r="J11" s="27"/>
      <c r="K11" s="28"/>
      <c r="L11" s="28"/>
      <c r="M11" s="29"/>
      <c r="N11" s="28"/>
      <c r="O11" s="28"/>
      <c r="P11" s="27"/>
      <c r="Q11" s="27"/>
      <c r="R11" s="27"/>
      <c r="S11" s="27"/>
    </row>
    <row r="12" spans="1:18" ht="15" customHeight="1">
      <c r="A12" s="17"/>
      <c r="C12" s="74"/>
      <c r="D12" s="75"/>
      <c r="E12" s="75"/>
      <c r="F12" s="75"/>
      <c r="G12" s="76"/>
      <c r="L12" s="54" t="s">
        <v>31</v>
      </c>
      <c r="M12" s="55"/>
      <c r="N12" s="62"/>
      <c r="O12" s="63"/>
      <c r="P12" s="64"/>
      <c r="Q12" s="58" t="s">
        <v>23</v>
      </c>
      <c r="R12" s="59"/>
    </row>
    <row r="13" spans="3:19" ht="21" customHeight="1" thickBot="1">
      <c r="C13" s="77"/>
      <c r="D13" s="78"/>
      <c r="E13" s="78"/>
      <c r="F13" s="78"/>
      <c r="G13" s="79"/>
      <c r="L13" s="56"/>
      <c r="M13" s="57"/>
      <c r="N13" s="65"/>
      <c r="O13" s="66"/>
      <c r="P13" s="67"/>
      <c r="Q13" s="60"/>
      <c r="R13" s="61"/>
      <c r="S13" s="25"/>
    </row>
    <row r="14" spans="2:19" ht="21" customHeight="1">
      <c r="B14" s="26"/>
      <c r="C14" s="26"/>
      <c r="D14" s="26"/>
      <c r="L14" s="36"/>
      <c r="M14" s="36"/>
      <c r="N14" s="36"/>
      <c r="O14" s="36"/>
      <c r="P14" s="36"/>
      <c r="Q14" s="42"/>
      <c r="R14" s="42"/>
      <c r="S14" s="25"/>
    </row>
    <row r="15" spans="1:9" ht="21" customHeight="1">
      <c r="A15" s="24" t="s">
        <v>22</v>
      </c>
      <c r="C15" s="23"/>
      <c r="D15" s="89"/>
      <c r="E15" s="89"/>
      <c r="F15" s="89"/>
      <c r="G15" s="89"/>
      <c r="H15" s="89"/>
      <c r="I15" s="17"/>
    </row>
    <row r="16" spans="1:19" ht="30" customHeight="1">
      <c r="A16" s="92" t="s">
        <v>21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 t="s">
        <v>20</v>
      </c>
      <c r="Q16" s="92"/>
      <c r="R16" s="92"/>
      <c r="S16" s="21"/>
    </row>
    <row r="17" spans="1:30" ht="30" customHeight="1">
      <c r="A17" s="47"/>
      <c r="B17" s="84"/>
      <c r="C17" s="84"/>
      <c r="D17" s="85">
        <f>IF(B17="","",VLOOKUP(B17,'商品管理表'!$A$4:$G$13,2,0))</f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103">
        <f>IF(B17="","",VLOOKUP(B17,'商品管理表'!$A$4:$G$13,4,0))</f>
      </c>
      <c r="Q17" s="103"/>
      <c r="R17" s="103"/>
      <c r="S17" s="20"/>
      <c r="V17" s="22"/>
      <c r="W17" s="22"/>
      <c r="X17" s="22"/>
      <c r="Y17" s="22"/>
      <c r="Z17" s="22"/>
      <c r="AA17" s="22"/>
      <c r="AB17" s="22"/>
      <c r="AC17" s="22"/>
      <c r="AD17" s="21"/>
    </row>
    <row r="18" spans="1:30" ht="30" customHeight="1">
      <c r="A18" s="48"/>
      <c r="B18" s="83"/>
      <c r="C18" s="83"/>
      <c r="D18" s="87">
        <f>IF(B18="","",VLOOKUP(B18,'商品管理表'!$A$4:$G$13,2,0))</f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  <c r="P18" s="82">
        <f>IF(B18="","",VLOOKUP(B18,'商品管理表'!$A$4:$G$13,4,0))</f>
      </c>
      <c r="Q18" s="82"/>
      <c r="R18" s="82"/>
      <c r="S18" s="20"/>
      <c r="V18" s="19"/>
      <c r="W18" s="19"/>
      <c r="X18" s="19"/>
      <c r="Y18" s="19"/>
      <c r="Z18" s="19"/>
      <c r="AA18" s="19"/>
      <c r="AB18" s="19"/>
      <c r="AC18" s="19"/>
      <c r="AD18" s="18"/>
    </row>
    <row r="19" spans="1:30" ht="30" customHeight="1">
      <c r="A19" s="48"/>
      <c r="B19" s="83"/>
      <c r="C19" s="83"/>
      <c r="D19" s="87">
        <f>IF(B19="","",VLOOKUP(B19,'商品管理表'!$A$4:$G$13,2,0))</f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82">
        <f>IF(B19="","",VLOOKUP(B19,'商品管理表'!$A$4:$G$13,4,0))</f>
      </c>
      <c r="Q19" s="82"/>
      <c r="R19" s="82"/>
      <c r="S19" s="20"/>
      <c r="V19" s="19"/>
      <c r="W19" s="19"/>
      <c r="X19" s="19"/>
      <c r="Y19" s="19"/>
      <c r="Z19" s="19"/>
      <c r="AA19" s="19"/>
      <c r="AB19" s="19"/>
      <c r="AC19" s="19"/>
      <c r="AD19" s="18"/>
    </row>
    <row r="20" spans="1:30" ht="30" customHeight="1">
      <c r="A20" s="48"/>
      <c r="B20" s="83"/>
      <c r="C20" s="83"/>
      <c r="D20" s="87">
        <f>IF(B20="","",VLOOKUP(B20,'商品管理表'!$A$4:$G$13,2,0))</f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82">
        <f>IF(B20="","",VLOOKUP(B20,'商品管理表'!$A$4:$G$13,4,0))</f>
      </c>
      <c r="Q20" s="82"/>
      <c r="R20" s="82"/>
      <c r="S20" s="20"/>
      <c r="V20" s="19"/>
      <c r="W20" s="19"/>
      <c r="X20" s="19"/>
      <c r="Y20" s="19"/>
      <c r="Z20" s="19"/>
      <c r="AA20" s="19"/>
      <c r="AB20" s="19"/>
      <c r="AC20" s="19"/>
      <c r="AD20" s="18"/>
    </row>
    <row r="21" spans="1:30" ht="30" customHeight="1">
      <c r="A21" s="48"/>
      <c r="B21" s="83"/>
      <c r="C21" s="83"/>
      <c r="D21" s="87">
        <f>IF(B21="","",VLOOKUP(B21,'商品管理表'!$A$4:$G$13,2,0))</f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82">
        <f>IF(B21="","",VLOOKUP(B21,'商品管理表'!$A$4:$G$13,4,0))</f>
      </c>
      <c r="Q21" s="82"/>
      <c r="R21" s="82"/>
      <c r="S21" s="20"/>
      <c r="V21" s="19"/>
      <c r="W21" s="19"/>
      <c r="X21" s="19"/>
      <c r="Y21" s="19"/>
      <c r="Z21" s="19"/>
      <c r="AA21" s="19"/>
      <c r="AB21" s="19"/>
      <c r="AC21" s="19"/>
      <c r="AD21" s="18"/>
    </row>
    <row r="22" spans="1:30" ht="30" customHeight="1">
      <c r="A22" s="48"/>
      <c r="B22" s="83"/>
      <c r="C22" s="83"/>
      <c r="D22" s="87">
        <f>IF(B22="","",VLOOKUP(B22,'商品管理表'!$A$4:$G$13,2,0))</f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82">
        <f>IF(B22="","",VLOOKUP(B22,'商品管理表'!$A$4:$G$13,4,0))</f>
      </c>
      <c r="Q22" s="82"/>
      <c r="R22" s="82"/>
      <c r="S22" s="20"/>
      <c r="V22" s="19"/>
      <c r="W22" s="19"/>
      <c r="X22" s="19"/>
      <c r="Y22" s="19"/>
      <c r="Z22" s="19"/>
      <c r="AA22" s="19"/>
      <c r="AB22" s="19"/>
      <c r="AC22" s="19"/>
      <c r="AD22" s="18"/>
    </row>
    <row r="23" spans="1:30" ht="30" customHeight="1">
      <c r="A23" s="48"/>
      <c r="B23" s="83"/>
      <c r="C23" s="83"/>
      <c r="D23" s="87">
        <f>IF(B23="","",VLOOKUP(B23,'商品管理表'!$A$4:$G$13,2,0))</f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2">
        <f>IF(B23="","",VLOOKUP(B23,'商品管理表'!$A$4:$G$13,4,0))</f>
      </c>
      <c r="Q23" s="82"/>
      <c r="R23" s="82"/>
      <c r="S23" s="20"/>
      <c r="V23" s="19"/>
      <c r="W23" s="19"/>
      <c r="X23" s="19"/>
      <c r="Y23" s="19"/>
      <c r="Z23" s="19"/>
      <c r="AA23" s="19"/>
      <c r="AB23" s="19"/>
      <c r="AC23" s="19"/>
      <c r="AD23" s="18"/>
    </row>
    <row r="24" spans="1:30" ht="30" customHeight="1">
      <c r="A24" s="48"/>
      <c r="B24" s="83"/>
      <c r="C24" s="83"/>
      <c r="D24" s="87">
        <f>IF(B24="","",VLOOKUP(B24,'商品管理表'!$A$4:$G$13,2,0))</f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82">
        <f>IF(B24="","",VLOOKUP(B24,'商品管理表'!$A$4:$G$13,4,0))</f>
      </c>
      <c r="Q24" s="82"/>
      <c r="R24" s="82"/>
      <c r="S24" s="20"/>
      <c r="V24" s="19"/>
      <c r="W24" s="19"/>
      <c r="X24" s="19"/>
      <c r="Y24" s="19"/>
      <c r="Z24" s="19"/>
      <c r="AA24" s="19"/>
      <c r="AB24" s="19"/>
      <c r="AC24" s="19"/>
      <c r="AD24" s="18"/>
    </row>
    <row r="25" spans="1:30" ht="30" customHeight="1">
      <c r="A25" s="49"/>
      <c r="B25" s="83"/>
      <c r="C25" s="83"/>
      <c r="D25" s="87">
        <f>IF(B25="","",VLOOKUP(B25,'商品管理表'!$A$4:$G$13,2,0))</f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82">
        <f>IF(B25="","",VLOOKUP(B25,'商品管理表'!$A$4:$G$13,4,0))</f>
      </c>
      <c r="Q25" s="82"/>
      <c r="R25" s="82"/>
      <c r="S25" s="20"/>
      <c r="V25" s="19"/>
      <c r="W25" s="19"/>
      <c r="X25" s="19"/>
      <c r="Y25" s="19"/>
      <c r="Z25" s="19"/>
      <c r="AA25" s="19"/>
      <c r="AB25" s="19"/>
      <c r="AC25" s="19"/>
      <c r="AD25" s="18"/>
    </row>
    <row r="26" spans="1:30" ht="30" customHeight="1">
      <c r="A26" s="49"/>
      <c r="B26" s="83"/>
      <c r="C26" s="83"/>
      <c r="D26" s="87">
        <f>IF(B26="","",VLOOKUP(B26,'商品管理表'!$A$4:$G$13,2,0))</f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2">
        <f>IF(B26="","",VLOOKUP(B26,'商品管理表'!$A$4:$G$13,4,0))</f>
      </c>
      <c r="Q26" s="82"/>
      <c r="R26" s="82"/>
      <c r="S26" s="20"/>
      <c r="V26" s="19"/>
      <c r="W26" s="19"/>
      <c r="X26" s="19"/>
      <c r="Y26" s="19"/>
      <c r="Z26" s="19"/>
      <c r="AA26" s="19"/>
      <c r="AB26" s="19"/>
      <c r="AC26" s="19"/>
      <c r="AD26" s="18"/>
    </row>
    <row r="27" spans="1:30" ht="30" customHeight="1">
      <c r="A27" s="50"/>
      <c r="B27" s="111"/>
      <c r="C27" s="111"/>
      <c r="D27" s="112">
        <f>IF(B27="","",VLOOKUP(B27,'商品管理表'!$A$4:$G$13,2,0))</f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102">
        <f>IF(B27="","",VLOOKUP(B27,'商品管理表'!$A$4:$G$13,4,0))</f>
      </c>
      <c r="Q27" s="102"/>
      <c r="R27" s="102"/>
      <c r="S27" s="20"/>
      <c r="V27" s="19"/>
      <c r="W27" s="19"/>
      <c r="X27" s="19"/>
      <c r="Y27" s="19"/>
      <c r="Z27" s="19"/>
      <c r="AA27" s="19"/>
      <c r="AB27" s="19"/>
      <c r="AC27" s="19"/>
      <c r="AD27" s="18"/>
    </row>
    <row r="28" spans="1:30" ht="33" customHeight="1">
      <c r="A28" s="91"/>
      <c r="B28" s="91"/>
      <c r="C28" s="91"/>
      <c r="M28" s="104" t="s">
        <v>19</v>
      </c>
      <c r="N28" s="105"/>
      <c r="O28" s="106"/>
      <c r="P28" s="90">
        <f>SUM(P17:R27)</f>
        <v>0</v>
      </c>
      <c r="Q28" s="90"/>
      <c r="R28" s="90"/>
      <c r="S28" s="20"/>
      <c r="V28" s="19"/>
      <c r="W28" s="19"/>
      <c r="X28" s="19"/>
      <c r="Y28" s="19"/>
      <c r="Z28" s="19"/>
      <c r="AA28" s="19"/>
      <c r="AB28" s="19"/>
      <c r="AC28" s="19"/>
      <c r="AD28" s="18"/>
    </row>
    <row r="29" spans="1:30" ht="27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V29" s="16"/>
      <c r="W29" s="16"/>
      <c r="X29" s="16"/>
      <c r="Y29" s="16"/>
      <c r="Z29" s="16"/>
      <c r="AA29" s="16"/>
      <c r="AB29" s="16"/>
      <c r="AC29" s="16"/>
      <c r="AD29" s="16"/>
    </row>
    <row r="30" spans="1:19" ht="30" customHeight="1">
      <c r="A30" s="99" t="s">
        <v>18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  <c r="S30" s="15"/>
    </row>
    <row r="31" spans="1:19" ht="30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14"/>
    </row>
    <row r="32" spans="1:19" ht="30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14"/>
    </row>
    <row r="33" ht="30" customHeight="1"/>
  </sheetData>
  <sheetProtection/>
  <protectedRanges>
    <protectedRange sqref="A5:G6 D15:H15 A31:R32 N3:R4 A17:O27" name="範囲1"/>
  </protectedRanges>
  <mergeCells count="54">
    <mergeCell ref="B26:C26"/>
    <mergeCell ref="D26:O26"/>
    <mergeCell ref="B27:C27"/>
    <mergeCell ref="D27:O27"/>
    <mergeCell ref="D22:O22"/>
    <mergeCell ref="B23:C23"/>
    <mergeCell ref="D23:O23"/>
    <mergeCell ref="B24:C24"/>
    <mergeCell ref="D24:O24"/>
    <mergeCell ref="B25:C25"/>
    <mergeCell ref="B19:C19"/>
    <mergeCell ref="D19:O19"/>
    <mergeCell ref="B20:C20"/>
    <mergeCell ref="D20:O20"/>
    <mergeCell ref="B21:C21"/>
    <mergeCell ref="D21:O21"/>
    <mergeCell ref="P18:R18"/>
    <mergeCell ref="P20:R20"/>
    <mergeCell ref="M28:O28"/>
    <mergeCell ref="P26:R26"/>
    <mergeCell ref="A1:R1"/>
    <mergeCell ref="J4:M4"/>
    <mergeCell ref="N4:R4"/>
    <mergeCell ref="J3:M3"/>
    <mergeCell ref="D25:O25"/>
    <mergeCell ref="D15:H15"/>
    <mergeCell ref="P28:R28"/>
    <mergeCell ref="A28:C28"/>
    <mergeCell ref="A16:O16"/>
    <mergeCell ref="A31:R32"/>
    <mergeCell ref="A30:R30"/>
    <mergeCell ref="P16:R16"/>
    <mergeCell ref="P19:R19"/>
    <mergeCell ref="P27:R27"/>
    <mergeCell ref="P17:R17"/>
    <mergeCell ref="P22:R22"/>
    <mergeCell ref="P25:R25"/>
    <mergeCell ref="P23:R23"/>
    <mergeCell ref="P24:R24"/>
    <mergeCell ref="B22:C22"/>
    <mergeCell ref="B17:C17"/>
    <mergeCell ref="D17:O17"/>
    <mergeCell ref="B18:C18"/>
    <mergeCell ref="D18:O18"/>
    <mergeCell ref="P21:R21"/>
    <mergeCell ref="A3:G3"/>
    <mergeCell ref="L12:M13"/>
    <mergeCell ref="Q12:R13"/>
    <mergeCell ref="N12:P13"/>
    <mergeCell ref="A5:H6"/>
    <mergeCell ref="C11:G13"/>
    <mergeCell ref="N3:R3"/>
    <mergeCell ref="B4:H4"/>
  </mergeCells>
  <conditionalFormatting sqref="P17:Q28">
    <cfRule type="cellIs" priority="2" dxfId="1" operator="equal" stopIfTrue="1">
      <formula>0</formula>
    </cfRule>
  </conditionalFormatting>
  <dataValidations count="1">
    <dataValidation allowBlank="1" showInputMessage="1" showErrorMessage="1" imeMode="off" sqref="T8"/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2012-05-28T01:13:16Z</cp:lastPrinted>
  <dcterms:created xsi:type="dcterms:W3CDTF">2000-01-15T08:40:06Z</dcterms:created>
  <dcterms:modified xsi:type="dcterms:W3CDTF">2012-05-29T03:39:36Z</dcterms:modified>
  <cp:category/>
  <cp:version/>
  <cp:contentType/>
  <cp:contentStatus/>
</cp:coreProperties>
</file>